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ce storage" sheetId="1" r:id="rId4"/>
  </sheets>
</workbook>
</file>

<file path=xl/sharedStrings.xml><?xml version="1.0" encoding="utf-8"?>
<sst xmlns="http://schemas.openxmlformats.org/spreadsheetml/2006/main" uniqueCount="66">
  <si>
    <t>Assumptions</t>
  </si>
  <si>
    <t>Written in red throughout the sheet</t>
  </si>
  <si>
    <t>Assume that max power during day is also monthly peak</t>
  </si>
  <si>
    <t>Chiller cooling capacaty in kW</t>
  </si>
  <si>
    <t>We want to leave at the end of the day the energy that we started the day with in the storage</t>
  </si>
  <si>
    <t>India seems to have the highest cost during the evening.</t>
  </si>
  <si>
    <t>SOC means State of Charge</t>
  </si>
  <si>
    <t>Input values</t>
  </si>
  <si>
    <t>Tariff structure kWh</t>
  </si>
  <si>
    <t>Tariff structure kW</t>
  </si>
  <si>
    <t>Block 1 ($)</t>
  </si>
  <si>
    <t>Price per kW/Month ($)</t>
  </si>
  <si>
    <t>Max demand cooling capacity in kW</t>
  </si>
  <si>
    <t>Block 2</t>
  </si>
  <si>
    <t>Block 3</t>
  </si>
  <si>
    <t>Calculated values</t>
  </si>
  <si>
    <t>Storage capacity in kWh</t>
  </si>
  <si>
    <t>Specific cost of storage ($)</t>
  </si>
  <si>
    <t>Specific cost per kWh of storage taken from graph “Cost of capacity”</t>
  </si>
  <si>
    <t>Months operation storage per year</t>
  </si>
  <si>
    <t>Conclusion</t>
  </si>
  <si>
    <t>Take care of the assumptions written in red!</t>
  </si>
  <si>
    <t>Investment</t>
  </si>
  <si>
    <t>Savings ($/year)</t>
  </si>
  <si>
    <t>Net Present Value is positive for various discount rates, see the different shades of green in the table “Financial simulation”</t>
  </si>
  <si>
    <t>The price for the first table are taken from the second exponential table</t>
  </si>
  <si>
    <t>We consider here only the financial outcome of the simulation. Many enterprises will appreciate also the Security of Supply of cold. For many it is essential.</t>
  </si>
  <si>
    <t>You can improve the results by increasing chiller power during the night but take care not to overcharge the ice storage!</t>
  </si>
  <si>
    <t>Cost table for ice storage</t>
  </si>
  <si>
    <t>Capacity</t>
  </si>
  <si>
    <t>Price per kWh</t>
  </si>
  <si>
    <t>kWh</t>
  </si>
  <si>
    <t>$</t>
  </si>
  <si>
    <t>Financial simulation</t>
  </si>
  <si>
    <t>Discount rate</t>
  </si>
  <si>
    <t>Cash flows</t>
  </si>
  <si>
    <t>Year</t>
  </si>
  <si>
    <t>kW/ton</t>
  </si>
  <si>
    <t>exponential</t>
  </si>
  <si>
    <t>Fact</t>
  </si>
  <si>
    <t>Exp</t>
  </si>
  <si>
    <t>Ton</t>
  </si>
  <si>
    <t>k$</t>
  </si>
  <si>
    <t>Ton/kW</t>
  </si>
  <si>
    <t>oude chiller</t>
  </si>
  <si>
    <t>efficiente chiller</t>
  </si>
  <si>
    <t>Simulation</t>
  </si>
  <si>
    <t>NetPresentVal</t>
  </si>
  <si>
    <t>Costs per month, not per day!</t>
  </si>
  <si>
    <t>Assume this is a peak day in the month</t>
  </si>
  <si>
    <t>Energy cost</t>
  </si>
  <si>
    <t>Power demand charge</t>
  </si>
  <si>
    <t>With or without ice storage</t>
  </si>
  <si>
    <t>With</t>
  </si>
  <si>
    <t xml:space="preserve">Without </t>
  </si>
  <si>
    <t>Hour</t>
  </si>
  <si>
    <t>Demand</t>
  </si>
  <si>
    <t>Chiller</t>
  </si>
  <si>
    <t>SOC</t>
  </si>
  <si>
    <t>Tariff ($/kWh)</t>
  </si>
  <si>
    <t>$/month</t>
  </si>
  <si>
    <t>Discharge of ice storage during the day (kWh)</t>
  </si>
  <si>
    <t>(Better keep it zero)</t>
  </si>
  <si>
    <t>Result</t>
  </si>
  <si>
    <t>Assume that max power is also a monthly peak</t>
  </si>
  <si>
    <t>Total month for energy&amp;power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</si>
</sst>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0.0"/>
    <numFmt numFmtId="60" formatCode="0.0%"/>
    <numFmt numFmtId="61" formatCode="0.000"/>
    <numFmt numFmtId="62" formatCode="[$€-2] #,##0.00"/>
  </numFmts>
  <fonts count="13">
    <font>
      <sz val="10"/>
      <color indexed="8"/>
      <name val="Arial"/>
    </font>
    <font>
      <sz val="12"/>
      <color indexed="8"/>
      <name val="Times New Roman"/>
    </font>
    <font>
      <sz val="12"/>
      <color indexed="8"/>
      <name val="Helvetica Neue"/>
    </font>
    <font>
      <sz val="13"/>
      <color indexed="8"/>
      <name val="Arial"/>
    </font>
    <font>
      <sz val="17"/>
      <color indexed="8"/>
      <name val="Arial"/>
    </font>
    <font>
      <sz val="10"/>
      <color indexed="11"/>
      <name val="Arial"/>
    </font>
    <font>
      <sz val="10"/>
      <color indexed="12"/>
      <name val="Arial"/>
    </font>
    <font>
      <sz val="10"/>
      <color indexed="16"/>
      <name val="Arial"/>
    </font>
    <font>
      <b val="1"/>
      <sz val="10"/>
      <color indexed="8"/>
      <name val="Arial"/>
    </font>
    <font>
      <b val="1"/>
      <sz val="10"/>
      <color indexed="11"/>
      <name val="Arial"/>
    </font>
    <font>
      <sz val="10"/>
      <color indexed="8"/>
      <name val="Cambria"/>
    </font>
    <font>
      <sz val="9"/>
      <color indexed="8"/>
      <name val="Arial"/>
    </font>
    <font>
      <vertAlign val="superscript"/>
      <sz val="10"/>
      <color indexed="8"/>
      <name val="Cambria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left" vertical="bottom"/>
    </xf>
    <xf numFmtId="0" fontId="5" fillId="2" borderId="1" applyNumberFormat="0" applyFont="1" applyFill="1" applyBorder="1" applyAlignment="1" applyProtection="0">
      <alignment vertical="bottom"/>
    </xf>
    <xf numFmtId="3" fontId="0" fillId="2" borderId="1" applyNumberFormat="1" applyFont="1" applyFill="1" applyBorder="1" applyAlignment="1" applyProtection="0">
      <alignment vertical="bottom"/>
    </xf>
    <xf numFmtId="1" fontId="6" fillId="2" borderId="1" applyNumberFormat="1" applyFont="1" applyFill="1" applyBorder="1" applyAlignment="1" applyProtection="0">
      <alignment vertical="bottom"/>
    </xf>
    <xf numFmtId="59" fontId="6" fillId="2" borderId="1" applyNumberFormat="1" applyFont="1" applyFill="1" applyBorder="1" applyAlignment="1" applyProtection="0">
      <alignment vertical="bottom"/>
    </xf>
    <xf numFmtId="60" fontId="0" fillId="3" borderId="1" applyNumberFormat="1" applyFont="1" applyFill="1" applyBorder="1" applyAlignment="1" applyProtection="0">
      <alignment vertical="bottom"/>
    </xf>
    <xf numFmtId="9" fontId="0" fillId="4" borderId="1" applyNumberFormat="1" applyFont="1" applyFill="1" applyBorder="1" applyAlignment="1" applyProtection="0">
      <alignment vertical="bottom"/>
    </xf>
    <xf numFmtId="9" fontId="0" fillId="5" borderId="1" applyNumberFormat="1" applyFont="1" applyFill="1" applyBorder="1" applyAlignment="1" applyProtection="0">
      <alignment vertical="bottom"/>
    </xf>
    <xf numFmtId="0" fontId="7" fillId="2" borderId="1" applyNumberFormat="0" applyFont="1" applyFill="1" applyBorder="1" applyAlignment="1" applyProtection="0">
      <alignment vertical="bottom"/>
    </xf>
    <xf numFmtId="61" fontId="7" fillId="2" borderId="1" applyNumberFormat="1" applyFont="1" applyFill="1" applyBorder="1" applyAlignment="1" applyProtection="0">
      <alignment vertical="bottom"/>
    </xf>
    <xf numFmtId="49" fontId="7" fillId="2" borderId="1" applyNumberFormat="1" applyFont="1" applyFill="1" applyBorder="1" applyAlignment="1" applyProtection="0">
      <alignment vertical="bottom"/>
    </xf>
    <xf numFmtId="1" fontId="7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right" vertical="bottom"/>
    </xf>
    <xf numFmtId="1" fontId="0" fillId="2" borderId="1" applyNumberFormat="1" applyFont="1" applyFill="1" applyBorder="1" applyAlignment="1" applyProtection="0">
      <alignment horizontal="left" vertical="bottom"/>
    </xf>
    <xf numFmtId="59" fontId="0" fillId="2" borderId="1" applyNumberFormat="1" applyFont="1" applyFill="1" applyBorder="1" applyAlignment="1" applyProtection="0">
      <alignment vertical="bottom"/>
    </xf>
    <xf numFmtId="2" fontId="7" fillId="2" borderId="1" applyNumberFormat="1" applyFont="1" applyFill="1" applyBorder="1" applyAlignment="1" applyProtection="0">
      <alignment vertical="bottom"/>
    </xf>
    <xf numFmtId="49" fontId="0" fillId="6" borderId="1" applyNumberFormat="1" applyFont="1" applyFill="1" applyBorder="1" applyAlignment="1" applyProtection="0">
      <alignment vertical="bottom"/>
    </xf>
    <xf numFmtId="1" fontId="0" fillId="6" borderId="1" applyNumberFormat="1" applyFont="1" applyFill="1" applyBorder="1" applyAlignment="1" applyProtection="0">
      <alignment vertical="bottom"/>
    </xf>
    <xf numFmtId="59" fontId="0" fillId="6" borderId="1" applyNumberFormat="1" applyFont="1" applyFill="1" applyBorder="1" applyAlignment="1" applyProtection="0">
      <alignment vertical="bottom"/>
    </xf>
    <xf numFmtId="62" fontId="0" fillId="3" borderId="1" applyNumberFormat="1" applyFont="1" applyFill="1" applyBorder="1" applyAlignment="1" applyProtection="0">
      <alignment vertical="bottom"/>
    </xf>
    <xf numFmtId="62" fontId="0" fillId="4" borderId="1" applyNumberFormat="1" applyFont="1" applyFill="1" applyBorder="1" applyAlignment="1" applyProtection="0">
      <alignment vertical="bottom"/>
    </xf>
    <xf numFmtId="62" fontId="0" fillId="5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vertical="bottom"/>
    </xf>
    <xf numFmtId="49" fontId="0" fillId="5" borderId="7" applyNumberFormat="1" applyFont="1" applyFill="1" applyBorder="1" applyAlignment="1" applyProtection="0">
      <alignment vertical="bottom"/>
    </xf>
    <xf numFmtId="49" fontId="0" fillId="7" borderId="1" applyNumberFormat="1" applyFont="1" applyFill="1" applyBorder="1" applyAlignment="1" applyProtection="0">
      <alignment vertical="bottom"/>
    </xf>
    <xf numFmtId="49" fontId="0" fillId="5" borderId="1" applyNumberFormat="1" applyFont="1" applyFill="1" applyBorder="1" applyAlignment="1" applyProtection="0">
      <alignment vertical="bottom"/>
    </xf>
    <xf numFmtId="49" fontId="0" fillId="7" borderId="3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49" fontId="8" fillId="2" borderId="1" applyNumberFormat="1" applyFont="1" applyFill="1" applyBorder="1" applyAlignment="1" applyProtection="0">
      <alignment vertical="bottom"/>
    </xf>
    <xf numFmtId="1" fontId="8" fillId="2" borderId="1" applyNumberFormat="1" applyFont="1" applyFill="1" applyBorder="1" applyAlignment="1" applyProtection="0">
      <alignment vertical="bottom"/>
    </xf>
    <xf numFmtId="3" fontId="8" fillId="2" borderId="8" applyNumberFormat="1" applyFont="1" applyFill="1" applyBorder="1" applyAlignment="1" applyProtection="0">
      <alignment vertical="bottom"/>
    </xf>
    <xf numFmtId="3" fontId="8" fillId="2" borderId="2" applyNumberFormat="1" applyFont="1" applyFill="1" applyBorder="1" applyAlignment="1" applyProtection="0">
      <alignment vertical="bottom"/>
    </xf>
    <xf numFmtId="3" fontId="8" fillId="2" borderId="9" applyNumberFormat="1" applyFont="1" applyFill="1" applyBorder="1" applyAlignment="1" applyProtection="0">
      <alignment vertical="bottom"/>
    </xf>
    <xf numFmtId="0" fontId="8" fillId="2" borderId="7" applyNumberFormat="0" applyFont="1" applyFill="1" applyBorder="1" applyAlignment="1" applyProtection="0">
      <alignment vertical="bottom"/>
    </xf>
    <xf numFmtId="3" fontId="0" fillId="2" borderId="5" applyNumberFormat="1" applyFont="1" applyFill="1" applyBorder="1" applyAlignment="1" applyProtection="0">
      <alignment vertical="bottom"/>
    </xf>
    <xf numFmtId="3" fontId="9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504d"/>
      <rgbColor rgb="ff009900"/>
      <rgbColor rgb="ffcdddac"/>
      <rgbColor rgb="ffb4cc82"/>
      <rgbColor rgb="ff9bbb59"/>
      <rgbColor rgb="ffa7a7a7"/>
      <rgbColor rgb="fffbcaa2"/>
      <rgbColor rgb="fff79646"/>
      <rgbColor rgb="ffb3b3b3"/>
      <rgbColor rgb="ff004586"/>
      <rgbColor rgb="ff4a7dbb"/>
      <rgbColor rgb="ffff3333"/>
      <rgbColor rgb="ffff420e"/>
      <rgbColor rgb="ff3399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3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300" u="none">
                <a:solidFill>
                  <a:srgbClr val="000000"/>
                </a:solidFill>
                <a:latin typeface="Arial"/>
              </a:rPr>
              <a:t>Cost of capacity</a:t>
            </a:r>
          </a:p>
        </c:rich>
      </c:tx>
      <c:layout>
        <c:manualLayout>
          <c:xMode val="edge"/>
          <c:yMode val="edge"/>
          <c:x val="0.331108"/>
          <c:y val="0"/>
          <c:w val="0.202589"/>
          <c:h val="0.11062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19442"/>
          <c:y val="0.110623"/>
          <c:w val="0.713811"/>
          <c:h val="0.7358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'Ice storage'!$P$26</c:f>
              <c:strCache>
                <c:ptCount val="1"/>
                <c:pt idx="0">
                  <c:v>292,6</c:v>
                </c:pt>
              </c:strCache>
            </c:strRef>
          </c:tx>
          <c:spPr>
            <a:solidFill>
              <a:srgbClr val="004586"/>
            </a:solidFill>
            <a:ln w="12700" cap="flat">
              <a:noFill/>
              <a:miter lim="400000"/>
            </a:ln>
            <a:effectLst/>
          </c:spPr>
          <c:marker>
            <c:symbol val="square"/>
            <c:size val="7"/>
            <c:spPr>
              <a:solidFill>
                <a:srgbClr val="004586"/>
              </a:solidFill>
              <a:ln w="9525" cap="flat">
                <a:solidFill>
                  <a:srgbClr val="4A7EBB"/>
                </a:solidFill>
                <a:prstDash val="solid"/>
                <a:round/>
              </a:ln>
              <a:effectLst/>
            </c:spPr>
          </c:marker>
          <c:dLbls>
            <c:numFmt formatCode="0.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9525" cap="flat">
                <a:solidFill>
                  <a:srgbClr val="FF3333"/>
                </a:solidFill>
                <a:prstDash val="solid"/>
                <a:round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exp"/>
            <c:forward val="0"/>
            <c:backward val="0"/>
            <c:dispRSqr val="0"/>
            <c:dispEq val="1"/>
            <c:trendlineLbl>
              <c:layout/>
              <c:tx>
                <c:rich>
                  <a:bodyPr rot="0"/>
                  <a:lstStyle/>
                  <a:p>
                    <a:pPr>
                      <a:defRPr b="0" i="0" strike="noStrike" sz="1000" u="none">
                        <a:solidFill>
                          <a:srgbClr val="000000"/>
                        </a:solidFill>
                        <a:latin typeface="Cambria"/>
                      </a:defRPr>
                    </a:pPr>
                    <a:r>
                      <a:rPr b="0" i="0" strike="noStrike" sz="1000" u="none">
                        <a:solidFill>
                          <a:srgbClr val="000000"/>
                        </a:solidFill>
                        <a:latin typeface="Cambria"/>
                      </a:rPr>
                      <a:t>y = 300e</a:t>
                    </a:r>
                    <a:r>
                      <a:rPr b="0" baseline="33200" i="0" strike="noStrike" sz="1000" u="none">
                        <a:solidFill>
                          <a:srgbClr val="000000"/>
                        </a:solidFill>
                        <a:latin typeface="Cambria"/>
                      </a:rPr>
                      <a:t>-0,001x</a:t>
                    </a:r>
                  </a:p>
                </c:rich>
              </c:tx>
            </c:trendlineLbl>
          </c:trendline>
          <c:xVal>
            <c:numRef>
              <c:f>'Ice storage'!$O$26:$O$32</c:f>
              <c:numCache>
                <c:ptCount val="7"/>
                <c:pt idx="0">
                  <c:v>25.000000</c:v>
                </c:pt>
                <c:pt idx="1">
                  <c:v>50.000000</c:v>
                </c:pt>
                <c:pt idx="2">
                  <c:v>100.000000</c:v>
                </c:pt>
                <c:pt idx="3">
                  <c:v>250.000000</c:v>
                </c:pt>
                <c:pt idx="4">
                  <c:v>640.000000</c:v>
                </c:pt>
                <c:pt idx="5">
                  <c:v>1280.000000</c:v>
                </c:pt>
                <c:pt idx="6">
                  <c:v>2500.000000</c:v>
                </c:pt>
              </c:numCache>
            </c:numRef>
          </c:xVal>
          <c:yVal>
            <c:numRef>
              <c:f>'Ice storage'!$P$26:$P$32</c:f>
              <c:numCache>
                <c:ptCount val="7"/>
                <c:pt idx="0">
                  <c:v>292.592974</c:v>
                </c:pt>
                <c:pt idx="1">
                  <c:v>285.368827</c:v>
                </c:pt>
                <c:pt idx="2">
                  <c:v>271.451225</c:v>
                </c:pt>
                <c:pt idx="3">
                  <c:v>233.640235</c:v>
                </c:pt>
                <c:pt idx="4">
                  <c:v>158.187727</c:v>
                </c:pt>
                <c:pt idx="5">
                  <c:v>83.411190</c:v>
                </c:pt>
                <c:pt idx="6">
                  <c:v>24.625500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logBase val="10"/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0" strike="noStrike" sz="900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0" i="0" strike="noStrike" sz="900" u="none">
                    <a:solidFill>
                      <a:srgbClr val="000000"/>
                    </a:solidFill>
                    <a:latin typeface="Arial"/>
                  </a:rPr>
                  <a:t>kWh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spPr>
          <a:ln w="9525" cap="flat">
            <a:solidFill>
              <a:srgbClr val="B3B3B3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crossBetween val="between"/>
      </c:val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i="0" strike="noStrike" sz="900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0" i="0" strike="noStrike" sz="900" u="none">
                    <a:solidFill>
                      <a:srgbClr val="000000"/>
                    </a:solidFill>
                    <a:latin typeface="Arial"/>
                  </a:rPr>
                  <a:t>$/kWh</a:t>
                </a:r>
              </a:p>
            </c:rich>
          </c:tx>
          <c:layout/>
          <c:overlay val="1"/>
        </c:title>
        <c:numFmt formatCode="0.0" sourceLinked="0"/>
        <c:majorTickMark val="out"/>
        <c:minorTickMark val="none"/>
        <c:tickLblPos val="nextTo"/>
        <c:spPr>
          <a:ln w="9525" cap="flat">
            <a:solidFill>
              <a:srgbClr val="B3B3B3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75"/>
        <c:minorUnit val="37.5"/>
      </c:valAx>
      <c:spPr>
        <a:noFill/>
        <a:ln w="9525" cap="flat">
          <a:solidFill>
            <a:srgbClr val="B3B3B3"/>
          </a:solidFill>
          <a:prstDash val="solid"/>
          <a:round/>
        </a:ln>
        <a:effectLst/>
      </c:spPr>
    </c:plotArea>
    <c:legend>
      <c:legendPos val="r"/>
      <c:layout>
        <c:manualLayout>
          <c:xMode val="edge"/>
          <c:yMode val="edge"/>
          <c:x val="0.886094"/>
          <c:y val="0.443374"/>
          <c:w val="0.113906"/>
          <c:h val="0.071763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3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300" u="none">
                <a:solidFill>
                  <a:srgbClr val="000000"/>
                </a:solidFill>
                <a:latin typeface="Arial"/>
              </a:rPr>
              <a:t>Cooling system with chiller, demand and storage</a:t>
            </a:r>
          </a:p>
        </c:rich>
      </c:tx>
      <c:layout>
        <c:manualLayout>
          <c:xMode val="edge"/>
          <c:yMode val="edge"/>
          <c:x val="0.179657"/>
          <c:y val="0"/>
          <c:w val="0.501481"/>
          <c:h val="0.0623868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928021"/>
          <c:y val="0.0623868"/>
          <c:w val="0.76732"/>
          <c:h val="0.845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'Ice storage'!$E$61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004586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'Ice storage'!$D$62:$D$84</c:f>
              <c:str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strCache>
            </c:strRef>
          </c:cat>
          <c:val>
            <c:numRef>
              <c:f>'Ice storage'!$E$62:$E$84</c:f>
              <c:numCache>
                <c:ptCount val="2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100.000000</c:v>
                </c:pt>
                <c:pt idx="8">
                  <c:v>100.000000</c:v>
                </c:pt>
                <c:pt idx="9">
                  <c:v>100.000000</c:v>
                </c:pt>
                <c:pt idx="10">
                  <c:v>200.000000</c:v>
                </c:pt>
                <c:pt idx="11">
                  <c:v>200.000000</c:v>
                </c:pt>
                <c:pt idx="12">
                  <c:v>200.000000</c:v>
                </c:pt>
                <c:pt idx="13">
                  <c:v>200.000000</c:v>
                </c:pt>
                <c:pt idx="14">
                  <c:v>300.000000</c:v>
                </c:pt>
                <c:pt idx="15">
                  <c:v>300.000000</c:v>
                </c:pt>
                <c:pt idx="16">
                  <c:v>300.000000</c:v>
                </c:pt>
                <c:pt idx="17">
                  <c:v>200.000000</c:v>
                </c:pt>
                <c:pt idx="18">
                  <c:v>200.000000</c:v>
                </c:pt>
                <c:pt idx="19">
                  <c:v>50.000000</c:v>
                </c:pt>
                <c:pt idx="20">
                  <c:v>50.000000</c:v>
                </c:pt>
                <c:pt idx="21">
                  <c:v>0.000000</c:v>
                </c:pt>
                <c:pt idx="22">
                  <c:v>0.000000</c:v>
                </c:pt>
              </c:numCache>
            </c:numRef>
          </c:val>
        </c:ser>
        <c:ser>
          <c:idx val="1"/>
          <c:order val="1"/>
          <c:tx>
            <c:strRef>
              <c:f>'Ice storage'!$F$61</c:f>
              <c:strCache>
                <c:ptCount val="1"/>
                <c:pt idx="0">
                  <c:v>Chiller</c:v>
                </c:pt>
              </c:strCache>
            </c:strRef>
          </c:tx>
          <c:spPr>
            <a:solidFill>
              <a:srgbClr val="FF420E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'Ice storage'!$D$62:$D$84</c:f>
              <c:str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strCache>
            </c:strRef>
          </c:cat>
          <c:val>
            <c:numRef>
              <c:f>'Ice storage'!$F$62:$F$84</c:f>
              <c:numCache>
                <c:ptCount val="23"/>
                <c:pt idx="0">
                  <c:v>150.000000</c:v>
                </c:pt>
                <c:pt idx="1">
                  <c:v>150.000000</c:v>
                </c:pt>
                <c:pt idx="2">
                  <c:v>150.000000</c:v>
                </c:pt>
                <c:pt idx="3">
                  <c:v>150.000000</c:v>
                </c:pt>
                <c:pt idx="4">
                  <c:v>150.000000</c:v>
                </c:pt>
                <c:pt idx="5">
                  <c:v>150.000000</c:v>
                </c:pt>
                <c:pt idx="6">
                  <c:v>150.000000</c:v>
                </c:pt>
                <c:pt idx="7">
                  <c:v>150.000000</c:v>
                </c:pt>
                <c:pt idx="8">
                  <c:v>100.000000</c:v>
                </c:pt>
                <c:pt idx="9">
                  <c:v>100.000000</c:v>
                </c:pt>
                <c:pt idx="10">
                  <c:v>100.000000</c:v>
                </c:pt>
                <c:pt idx="11">
                  <c:v>100.000000</c:v>
                </c:pt>
                <c:pt idx="12">
                  <c:v>150.000000</c:v>
                </c:pt>
                <c:pt idx="13">
                  <c:v>150.000000</c:v>
                </c:pt>
                <c:pt idx="14">
                  <c:v>150.000000</c:v>
                </c:pt>
                <c:pt idx="15">
                  <c:v>150.000000</c:v>
                </c:pt>
                <c:pt idx="16">
                  <c:v>150.000000</c:v>
                </c:pt>
                <c:pt idx="17">
                  <c:v>150.000000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</c:numCache>
            </c:numRef>
          </c:val>
        </c:ser>
        <c:ser>
          <c:idx val="2"/>
          <c:order val="2"/>
          <c:tx>
            <c:strRef>
              <c:f>'Ice storage'!$G$61</c:f>
              <c:strCache>
                <c:ptCount val="1"/>
                <c:pt idx="0">
                  <c:v>SOC</c:v>
                </c:pt>
              </c:strCache>
            </c:strRef>
          </c:tx>
          <c:spPr>
            <a:solidFill>
              <a:srgbClr val="3399F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'Ice storage'!$D$62:$D$84</c:f>
              <c:str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strCache>
            </c:strRef>
          </c:cat>
          <c:val>
            <c:numRef>
              <c:f>'Ice storage'!$G$62:$G$84</c:f>
              <c:numCache>
                <c:ptCount val="23"/>
                <c:pt idx="0">
                  <c:v>300.000000</c:v>
                </c:pt>
                <c:pt idx="1">
                  <c:v>450.000000</c:v>
                </c:pt>
                <c:pt idx="2">
                  <c:v>600.000000</c:v>
                </c:pt>
                <c:pt idx="3">
                  <c:v>750.000000</c:v>
                </c:pt>
                <c:pt idx="4">
                  <c:v>900.000000</c:v>
                </c:pt>
                <c:pt idx="5">
                  <c:v>1050.000000</c:v>
                </c:pt>
                <c:pt idx="6">
                  <c:v>1200.000000</c:v>
                </c:pt>
                <c:pt idx="7">
                  <c:v>1350.000000</c:v>
                </c:pt>
                <c:pt idx="8">
                  <c:v>1400.000000</c:v>
                </c:pt>
                <c:pt idx="9">
                  <c:v>1400.000000</c:v>
                </c:pt>
                <c:pt idx="10">
                  <c:v>1400.000000</c:v>
                </c:pt>
                <c:pt idx="11">
                  <c:v>1300.000000</c:v>
                </c:pt>
                <c:pt idx="12">
                  <c:v>1200.000000</c:v>
                </c:pt>
                <c:pt idx="13">
                  <c:v>1150.000000</c:v>
                </c:pt>
                <c:pt idx="14">
                  <c:v>1100.000000</c:v>
                </c:pt>
                <c:pt idx="15">
                  <c:v>950.000000</c:v>
                </c:pt>
                <c:pt idx="16">
                  <c:v>800.000000</c:v>
                </c:pt>
                <c:pt idx="17">
                  <c:v>650.000000</c:v>
                </c:pt>
                <c:pt idx="18">
                  <c:v>600.000000</c:v>
                </c:pt>
                <c:pt idx="19">
                  <c:v>400.000000</c:v>
                </c:pt>
                <c:pt idx="20">
                  <c:v>350.000000</c:v>
                </c:pt>
                <c:pt idx="21">
                  <c:v>300.000000</c:v>
                </c:pt>
                <c:pt idx="22">
                  <c:v>300.000000</c:v>
                </c:pt>
              </c:numCache>
            </c:numRef>
          </c:val>
        </c:ser>
        <c:gapWidth val="100"/>
        <c:overlap val="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0" strike="noStrike" sz="900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0" i="0" strike="noStrike" sz="900" u="none">
                    <a:solidFill>
                      <a:srgbClr val="000000"/>
                    </a:solidFill>
                    <a:latin typeface="Arial"/>
                  </a:rPr>
                  <a:t>Hour of day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low"/>
        <c:spPr>
          <a:ln w="9525" cap="flat">
            <a:solidFill>
              <a:srgbClr val="B3B3B3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i="0" strike="noStrike" sz="900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0" i="0" strike="noStrike" sz="900" u="none">
                    <a:solidFill>
                      <a:srgbClr val="000000"/>
                    </a:solidFill>
                    <a:latin typeface="Arial"/>
                  </a:rPr>
                  <a:t>kW and kWh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spPr>
          <a:ln w="9525" cap="flat">
            <a:solidFill>
              <a:srgbClr val="B3B3B3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350"/>
        <c:minorUnit val="175"/>
      </c:valAx>
      <c:spPr>
        <a:noFill/>
        <a:ln w="9525" cap="flat">
          <a:solidFill>
            <a:srgbClr val="B3B3B3"/>
          </a:solidFill>
          <a:prstDash val="solid"/>
          <a:round/>
        </a:ln>
        <a:effectLst/>
      </c:spPr>
    </c:plotArea>
    <c:legend>
      <c:legendPos val="r"/>
      <c:layout>
        <c:manualLayout>
          <c:xMode val="edge"/>
          <c:yMode val="edge"/>
          <c:x val="0.883435"/>
          <c:y val="0.432393"/>
          <c:w val="0.116565"/>
          <c:h val="0.10411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16</xdr:col>
      <xdr:colOff>534365</xdr:colOff>
      <xdr:row>25</xdr:row>
      <xdr:rowOff>146138</xdr:rowOff>
    </xdr:from>
    <xdr:to>
      <xdr:col>23</xdr:col>
      <xdr:colOff>198034</xdr:colOff>
      <xdr:row>42</xdr:row>
      <xdr:rowOff>159234</xdr:rowOff>
    </xdr:to>
    <xdr:graphicFrame>
      <xdr:nvGraphicFramePr>
        <xdr:cNvPr id="2" name="Chart 2"/>
        <xdr:cNvGraphicFramePr/>
      </xdr:nvGraphicFramePr>
      <xdr:xfrm>
        <a:off x="16307765" y="5111203"/>
        <a:ext cx="5797770" cy="289853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804826</xdr:colOff>
      <xdr:row>27</xdr:row>
      <xdr:rowOff>67075</xdr:rowOff>
    </xdr:from>
    <xdr:to>
      <xdr:col>7</xdr:col>
      <xdr:colOff>0</xdr:colOff>
      <xdr:row>59</xdr:row>
      <xdr:rowOff>4768</xdr:rowOff>
    </xdr:to>
    <xdr:graphicFrame>
      <xdr:nvGraphicFramePr>
        <xdr:cNvPr id="3" name="Chart 3"/>
        <xdr:cNvGraphicFramePr/>
      </xdr:nvGraphicFramePr>
      <xdr:xfrm>
        <a:off x="804826" y="5479180"/>
        <a:ext cx="7081874" cy="513961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O95"/>
  <sheetViews>
    <sheetView workbookViewId="0" showGridLines="0" defaultGridColor="1"/>
  </sheetViews>
  <sheetFormatPr defaultColWidth="8.83333" defaultRowHeight="12.8" customHeight="1" outlineLevelRow="0" outlineLevelCol="0"/>
  <cols>
    <col min="1" max="1" width="34.5" style="1" customWidth="1"/>
    <col min="2" max="41" width="11.5" style="1" customWidth="1"/>
    <col min="42" max="16384" width="8.85156" style="1" customWidth="1"/>
  </cols>
  <sheetData>
    <row r="1" ht="28.75" customHeight="1">
      <c r="A1" t="s" s="2">
        <v>0</v>
      </c>
      <c r="B1" t="s" s="3">
        <v>1</v>
      </c>
      <c r="C1" s="4"/>
      <c r="D1" s="4"/>
      <c r="E1" s="5"/>
      <c r="F1" s="4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ht="16.6" customHeight="1">
      <c r="A2" t="s" s="6">
        <v>2</v>
      </c>
      <c r="B2" s="4"/>
      <c r="C2" s="4"/>
      <c r="D2" s="4"/>
      <c r="E2" s="5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ht="16.6" customHeight="1">
      <c r="A3" t="s" s="6">
        <v>3</v>
      </c>
      <c r="B3" s="4"/>
      <c r="C3" s="4"/>
      <c r="D3" s="4"/>
      <c r="E3" s="5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ht="16.6" customHeight="1">
      <c r="A4" t="s" s="6">
        <v>4</v>
      </c>
      <c r="B4" s="4"/>
      <c r="C4" s="4"/>
      <c r="D4" s="4"/>
      <c r="E4" s="5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ht="16.6" customHeight="1">
      <c r="A5" t="s" s="6">
        <v>5</v>
      </c>
      <c r="B5" s="4"/>
      <c r="C5" s="4"/>
      <c r="D5" s="4"/>
      <c r="E5" s="5"/>
      <c r="F5" s="4"/>
      <c r="G5" s="4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ht="16.6" customHeight="1">
      <c r="A6" t="s" s="6">
        <v>6</v>
      </c>
      <c r="B6" s="4"/>
      <c r="C6" s="4"/>
      <c r="D6" s="4"/>
      <c r="E6" s="5"/>
      <c r="F6" s="4"/>
      <c r="G6" s="4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ht="28.75" customHeight="1">
      <c r="A7" t="s" s="2">
        <v>7</v>
      </c>
      <c r="B7" s="4"/>
      <c r="C7" s="4"/>
      <c r="D7" s="4"/>
      <c r="E7" t="s" s="2">
        <v>8</v>
      </c>
      <c r="F7" s="4"/>
      <c r="G7" s="4"/>
      <c r="H7" t="s" s="2">
        <v>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ht="12.8" customHeight="1">
      <c r="A8" t="s" s="6">
        <v>3</v>
      </c>
      <c r="B8" s="7">
        <v>200</v>
      </c>
      <c r="C8" s="4"/>
      <c r="D8" s="4"/>
      <c r="E8" t="s" s="6">
        <v>10</v>
      </c>
      <c r="F8" s="8">
        <v>0.1</v>
      </c>
      <c r="G8" s="4"/>
      <c r="H8" t="s" s="6">
        <v>11</v>
      </c>
      <c r="I8" s="4"/>
      <c r="J8" s="9">
        <v>8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ht="12.8" customHeight="1">
      <c r="A9" t="s" s="6">
        <v>12</v>
      </c>
      <c r="B9" s="7">
        <f>E86</f>
        <v>300</v>
      </c>
      <c r="C9" s="4"/>
      <c r="D9" s="4"/>
      <c r="E9" t="s" s="6">
        <v>13</v>
      </c>
      <c r="F9" s="8">
        <v>0.15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ht="12.8" customHeight="1">
      <c r="A10" s="4"/>
      <c r="B10" s="4"/>
      <c r="C10" s="4"/>
      <c r="D10" s="4"/>
      <c r="E10" t="s" s="6">
        <v>14</v>
      </c>
      <c r="F10" s="8">
        <v>0.2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ht="12.8" customHeight="1">
      <c r="A11" s="4"/>
      <c r="B11" s="4"/>
      <c r="C11" s="4"/>
      <c r="D11" s="4"/>
      <c r="E11" s="1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ht="22.4" customHeight="1">
      <c r="A12" t="s" s="2">
        <v>15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ht="12.8" customHeight="1">
      <c r="A13" t="s" s="6">
        <v>16</v>
      </c>
      <c r="B13" s="7">
        <f>MAX(G62:G84)</f>
        <v>1400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ht="12.8" customHeight="1">
      <c r="A14" t="s" s="6">
        <v>17</v>
      </c>
      <c r="B14" s="11">
        <f>P45</f>
        <v>73.9790891824819</v>
      </c>
      <c r="C14" t="s" s="6">
        <v>18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ht="12.8" customHeight="1">
      <c r="A15" t="s" s="6">
        <v>19</v>
      </c>
      <c r="B15" s="8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ht="12.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ht="22.4" customHeight="1">
      <c r="A17" t="s" s="2">
        <v>20</v>
      </c>
      <c r="B17" t="s" s="3">
        <v>21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ht="12.8" customHeight="1">
      <c r="A18" t="s" s="6">
        <v>22</v>
      </c>
      <c r="B18" s="11">
        <f>B13*B14</f>
        <v>103570.724855475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ht="12.8" customHeight="1">
      <c r="A19" t="s" s="6">
        <v>23</v>
      </c>
      <c r="B19" s="11">
        <f>B15*(L88-K88)</f>
        <v>18375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ht="12.8" customHeight="1">
      <c r="A20" t="s" s="6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t="s" s="6">
        <v>25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ht="12.8" customHeight="1">
      <c r="A21" t="s" s="6">
        <v>26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ht="12.8" customHeight="1">
      <c r="A22" t="s" s="6">
        <v>27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ht="12.8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t="s" s="6">
        <v>28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ht="12.8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t="s" s="6">
        <v>29</v>
      </c>
      <c r="P24" t="s" s="6">
        <v>30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ht="13.6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t="s" s="6">
        <v>31</v>
      </c>
      <c r="P25" t="s" s="6">
        <v>32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ht="12.8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2">
        <v>25</v>
      </c>
      <c r="P26" s="13">
        <f>P37</f>
        <v>292.5929736085</v>
      </c>
      <c r="Q26" s="4"/>
      <c r="R26" s="4"/>
      <c r="S26" s="4"/>
      <c r="T26" s="4"/>
      <c r="U26" s="4"/>
      <c r="V26" s="4"/>
      <c r="W26" s="4"/>
      <c r="X26" s="12">
        <f>4*87</f>
        <v>348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ht="22.4" customHeight="1">
      <c r="A27" s="4"/>
      <c r="B27" s="4"/>
      <c r="C27" s="4"/>
      <c r="D27" s="4"/>
      <c r="E27" s="4"/>
      <c r="F27" s="4"/>
      <c r="G27" s="4"/>
      <c r="H27" s="4"/>
      <c r="I27" t="s" s="2">
        <v>33</v>
      </c>
      <c r="J27" s="4"/>
      <c r="K27" s="4"/>
      <c r="L27" s="4"/>
      <c r="M27" s="4"/>
      <c r="N27" s="4"/>
      <c r="O27" s="7">
        <v>50</v>
      </c>
      <c r="P27" s="13">
        <f>P38</f>
        <v>285.368827350214</v>
      </c>
      <c r="Q27" s="4"/>
      <c r="R27" s="4"/>
      <c r="S27" s="4"/>
      <c r="T27" s="4"/>
      <c r="U27" s="4"/>
      <c r="V27" s="4"/>
      <c r="W27" s="4"/>
      <c r="X27" s="7">
        <v>200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ht="12.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100</v>
      </c>
      <c r="P28" s="13">
        <f>P39</f>
        <v>271.451225410788</v>
      </c>
      <c r="Q28" s="4"/>
      <c r="R28" s="4"/>
      <c r="S28" s="4"/>
      <c r="T28" s="4"/>
      <c r="U28" s="4"/>
      <c r="V28" s="4"/>
      <c r="W28" s="4"/>
      <c r="X28" s="7">
        <v>100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ht="12.8" customHeight="1">
      <c r="A29" s="4"/>
      <c r="B29" s="4"/>
      <c r="C29" s="4"/>
      <c r="D29" s="4"/>
      <c r="E29" s="4"/>
      <c r="F29" s="4"/>
      <c r="G29" s="4"/>
      <c r="H29" s="4"/>
      <c r="I29" t="s" s="6">
        <v>34</v>
      </c>
      <c r="J29" s="14">
        <v>0.1</v>
      </c>
      <c r="K29" s="15">
        <v>0.05</v>
      </c>
      <c r="L29" s="16">
        <v>0</v>
      </c>
      <c r="M29" s="4"/>
      <c r="N29" s="4"/>
      <c r="O29" s="7">
        <v>250</v>
      </c>
      <c r="P29" s="13">
        <f>P40</f>
        <v>233.640234921421</v>
      </c>
      <c r="Q29" s="4"/>
      <c r="R29" s="4"/>
      <c r="S29" s="4"/>
      <c r="T29" s="4"/>
      <c r="U29" s="4"/>
      <c r="V29" s="4"/>
      <c r="W29" s="4"/>
      <c r="X29" s="7">
        <v>60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ht="12.8" customHeight="1">
      <c r="A30" s="4"/>
      <c r="B30" s="4"/>
      <c r="C30" s="4"/>
      <c r="D30" s="4"/>
      <c r="E30" s="4"/>
      <c r="F30" s="4"/>
      <c r="G30" s="4"/>
      <c r="H30" s="4"/>
      <c r="I30" s="4"/>
      <c r="J30" t="s" s="6">
        <v>35</v>
      </c>
      <c r="K30" s="4"/>
      <c r="L30" s="4"/>
      <c r="M30" s="4"/>
      <c r="N30" s="4"/>
      <c r="O30" s="12">
        <v>640</v>
      </c>
      <c r="P30" s="13">
        <f>P41</f>
        <v>158.187727212915</v>
      </c>
      <c r="Q30" s="4"/>
      <c r="R30" s="4"/>
      <c r="S30" s="4"/>
      <c r="T30" s="4"/>
      <c r="U30" s="4"/>
      <c r="V30" s="4"/>
      <c r="W30" s="4"/>
      <c r="X30" s="12">
        <f>4*8</f>
        <v>32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ht="12.8" customHeight="1">
      <c r="A31" s="4"/>
      <c r="B31" s="4"/>
      <c r="C31" s="4"/>
      <c r="D31" s="4"/>
      <c r="E31" s="4"/>
      <c r="F31" s="4"/>
      <c r="G31" s="4"/>
      <c r="H31" s="4"/>
      <c r="I31" t="s" s="6">
        <v>36</v>
      </c>
      <c r="J31" s="4"/>
      <c r="K31" s="4"/>
      <c r="L31" s="4"/>
      <c r="M31" s="4"/>
      <c r="N31" s="4"/>
      <c r="O31" s="7">
        <v>1280</v>
      </c>
      <c r="P31" s="13">
        <f>P42</f>
        <v>83.41119013595819</v>
      </c>
      <c r="Q31" s="4"/>
      <c r="R31" s="4"/>
      <c r="S31" s="4"/>
      <c r="T31" s="4"/>
      <c r="U31" s="4"/>
      <c r="V31" s="4"/>
      <c r="W31" s="4"/>
      <c r="X31" s="7">
        <v>20</v>
      </c>
      <c r="Y31" s="7"/>
      <c r="Z31" s="7"/>
      <c r="AA31" s="17"/>
      <c r="AB31" s="18">
        <v>0.8</v>
      </c>
      <c r="AC31" t="s" s="19">
        <v>37</v>
      </c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ht="12.8" customHeight="1">
      <c r="A32" s="4"/>
      <c r="B32" s="4"/>
      <c r="C32" s="4"/>
      <c r="D32" s="4"/>
      <c r="E32" s="4"/>
      <c r="F32" s="4"/>
      <c r="G32" s="4"/>
      <c r="H32" s="4"/>
      <c r="I32" s="8">
        <v>0</v>
      </c>
      <c r="J32" s="11">
        <f>-B18</f>
        <v>-103570.724855475</v>
      </c>
      <c r="K32" s="11">
        <f>J32</f>
        <v>-103570.724855475</v>
      </c>
      <c r="L32" s="11">
        <f>K32</f>
        <v>-103570.724855475</v>
      </c>
      <c r="M32" s="4"/>
      <c r="N32" s="4"/>
      <c r="O32" s="7">
        <v>2500</v>
      </c>
      <c r="P32" s="13">
        <f>P43</f>
        <v>24.6254995871696</v>
      </c>
      <c r="Q32" s="4"/>
      <c r="R32" s="4"/>
      <c r="S32" s="4"/>
      <c r="T32" s="4"/>
      <c r="U32" s="4"/>
      <c r="V32" s="4"/>
      <c r="W32" s="4"/>
      <c r="X32" s="7">
        <v>5</v>
      </c>
      <c r="Y32" s="7"/>
      <c r="Z32" s="7"/>
      <c r="AA32" s="17"/>
      <c r="AB32" s="20">
        <f>800/3570</f>
        <v>0.224089635854342</v>
      </c>
      <c r="AC32" s="1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ht="12.8" customHeight="1">
      <c r="A33" s="4"/>
      <c r="B33" s="4"/>
      <c r="C33" s="4"/>
      <c r="D33" s="4"/>
      <c r="E33" s="4"/>
      <c r="F33" s="4"/>
      <c r="G33" s="4"/>
      <c r="H33" s="4"/>
      <c r="I33" s="8">
        <v>1</v>
      </c>
      <c r="J33" s="11">
        <f>B19</f>
        <v>18375</v>
      </c>
      <c r="K33" s="11">
        <f>J33</f>
        <v>18375</v>
      </c>
      <c r="L33" s="11">
        <f>K33</f>
        <v>18375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7"/>
      <c r="AB33" s="18">
        <f>1/AB32</f>
        <v>4.46249999999999</v>
      </c>
      <c r="AC33" s="17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ht="12.8" customHeight="1">
      <c r="A34" s="4"/>
      <c r="B34" s="4"/>
      <c r="C34" s="4"/>
      <c r="D34" s="4"/>
      <c r="E34" s="4"/>
      <c r="F34" s="4"/>
      <c r="G34" s="4"/>
      <c r="H34" s="4"/>
      <c r="I34" s="8">
        <v>2</v>
      </c>
      <c r="J34" s="11">
        <f>J33</f>
        <v>18375</v>
      </c>
      <c r="K34" s="11">
        <f>J34</f>
        <v>18375</v>
      </c>
      <c r="L34" s="11">
        <f>K34</f>
        <v>18375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7"/>
      <c r="AB34" s="17"/>
      <c r="AC34" s="17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ht="12.8" customHeight="1">
      <c r="A35" s="4"/>
      <c r="B35" s="4"/>
      <c r="C35" s="4"/>
      <c r="D35" s="4"/>
      <c r="E35" s="4"/>
      <c r="F35" s="4"/>
      <c r="G35" s="4"/>
      <c r="H35" s="4"/>
      <c r="I35" s="8">
        <v>3</v>
      </c>
      <c r="J35" s="11">
        <f>J34</f>
        <v>18375</v>
      </c>
      <c r="K35" s="11">
        <f>J35</f>
        <v>18375</v>
      </c>
      <c r="L35" s="11">
        <f>K35</f>
        <v>18375</v>
      </c>
      <c r="M35" s="4"/>
      <c r="N35" s="4"/>
      <c r="O35" t="s" s="6">
        <v>38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7"/>
      <c r="AB35" s="17"/>
      <c r="AC35" s="17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ht="12.8" customHeight="1">
      <c r="A36" s="4"/>
      <c r="B36" s="4"/>
      <c r="C36" s="4"/>
      <c r="D36" s="4"/>
      <c r="E36" s="4"/>
      <c r="F36" s="4"/>
      <c r="G36" s="4"/>
      <c r="H36" s="4"/>
      <c r="I36" s="8">
        <v>4</v>
      </c>
      <c r="J36" s="11">
        <f>J35</f>
        <v>18375</v>
      </c>
      <c r="K36" s="11">
        <f>J36</f>
        <v>18375</v>
      </c>
      <c r="L36" s="11">
        <f>K36</f>
        <v>18375</v>
      </c>
      <c r="M36" t="s" s="21">
        <v>39</v>
      </c>
      <c r="N36" s="22">
        <v>300</v>
      </c>
      <c r="O36" t="s" s="6">
        <v>31</v>
      </c>
      <c r="P36" t="s" s="6">
        <v>32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17"/>
      <c r="AB36" s="17"/>
      <c r="AC36" s="17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ht="12.8" customHeight="1">
      <c r="A37" s="4"/>
      <c r="B37" s="4"/>
      <c r="C37" s="4"/>
      <c r="D37" s="4"/>
      <c r="E37" s="4"/>
      <c r="F37" s="4"/>
      <c r="G37" s="4"/>
      <c r="H37" s="4"/>
      <c r="I37" s="8">
        <v>5</v>
      </c>
      <c r="J37" s="11">
        <f>J36</f>
        <v>18375</v>
      </c>
      <c r="K37" s="11">
        <f>J37</f>
        <v>18375</v>
      </c>
      <c r="L37" s="11">
        <f>K37</f>
        <v>18375</v>
      </c>
      <c r="M37" t="s" s="21">
        <v>40</v>
      </c>
      <c r="N37" s="22">
        <f>-0.001</f>
        <v>-0.001</v>
      </c>
      <c r="O37" s="7">
        <f>O26</f>
        <v>25</v>
      </c>
      <c r="P37" s="23">
        <f>$N$36*EXP($N$37*O37)</f>
        <v>292.5929736085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20">
        <v>5000</v>
      </c>
      <c r="AB37" t="s" s="19">
        <v>41</v>
      </c>
      <c r="AC37" s="17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ht="12.8" customHeight="1">
      <c r="A38" s="4"/>
      <c r="B38" s="4"/>
      <c r="C38" s="4"/>
      <c r="D38" s="4"/>
      <c r="E38" s="4"/>
      <c r="F38" s="4"/>
      <c r="G38" s="4"/>
      <c r="H38" s="4"/>
      <c r="I38" s="8">
        <v>6</v>
      </c>
      <c r="J38" s="11">
        <f>J37</f>
        <v>18375</v>
      </c>
      <c r="K38" s="11">
        <f>J38</f>
        <v>18375</v>
      </c>
      <c r="L38" s="11">
        <f>K38</f>
        <v>18375</v>
      </c>
      <c r="M38" s="4"/>
      <c r="N38" s="4"/>
      <c r="O38" s="7">
        <f>O27</f>
        <v>50</v>
      </c>
      <c r="P38" s="23">
        <f>$N$36*EXP($N$37*O38)</f>
        <v>285.368827350214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20">
        <v>550</v>
      </c>
      <c r="AB38" t="s" s="19">
        <v>42</v>
      </c>
      <c r="AC38" s="17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ht="12.8" customHeight="1">
      <c r="A39" s="4"/>
      <c r="B39" s="4"/>
      <c r="C39" s="4"/>
      <c r="D39" s="4"/>
      <c r="E39" s="4"/>
      <c r="F39" s="4"/>
      <c r="G39" s="4"/>
      <c r="H39" s="4"/>
      <c r="I39" s="8">
        <v>7</v>
      </c>
      <c r="J39" s="11">
        <f>J38</f>
        <v>18375</v>
      </c>
      <c r="K39" s="11">
        <f>J39</f>
        <v>18375</v>
      </c>
      <c r="L39" s="11">
        <f>K39</f>
        <v>18375</v>
      </c>
      <c r="M39" s="4"/>
      <c r="N39" s="4"/>
      <c r="O39" s="7">
        <f>O28</f>
        <v>100</v>
      </c>
      <c r="P39" s="23">
        <f>$N$36*EXP($N$37*O39)</f>
        <v>271.451225410788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24"/>
      <c r="AB39" s="17"/>
      <c r="AC39" s="17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ht="12.8" customHeight="1">
      <c r="A40" s="4"/>
      <c r="B40" s="4"/>
      <c r="C40" s="4"/>
      <c r="D40" s="4"/>
      <c r="E40" s="4"/>
      <c r="F40" s="4"/>
      <c r="G40" s="4"/>
      <c r="H40" s="4"/>
      <c r="I40" s="8">
        <v>8</v>
      </c>
      <c r="J40" s="11">
        <f>J39</f>
        <v>18375</v>
      </c>
      <c r="K40" s="11">
        <f>J40</f>
        <v>18375</v>
      </c>
      <c r="L40" s="11">
        <f>K40</f>
        <v>18375</v>
      </c>
      <c r="M40" s="4"/>
      <c r="N40" s="4"/>
      <c r="O40" s="7">
        <f>O29</f>
        <v>250</v>
      </c>
      <c r="P40" s="23">
        <f>$N$36*EXP($N$37*O40)</f>
        <v>233.640234921421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24">
        <f>12000/3413</f>
        <v>3.51596835628479</v>
      </c>
      <c r="AB40" t="s" s="19">
        <v>43</v>
      </c>
      <c r="AC40" s="17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ht="12.8" customHeight="1">
      <c r="A41" s="4"/>
      <c r="B41" s="4"/>
      <c r="C41" s="4"/>
      <c r="D41" s="4"/>
      <c r="E41" s="4"/>
      <c r="F41" s="4"/>
      <c r="G41" s="4"/>
      <c r="H41" s="4"/>
      <c r="I41" s="8">
        <v>9</v>
      </c>
      <c r="J41" s="11">
        <f>J40</f>
        <v>18375</v>
      </c>
      <c r="K41" s="11">
        <f>J41</f>
        <v>18375</v>
      </c>
      <c r="L41" s="11">
        <f>K41</f>
        <v>18375</v>
      </c>
      <c r="M41" s="4"/>
      <c r="N41" s="4"/>
      <c r="O41" s="7">
        <f>O30</f>
        <v>640</v>
      </c>
      <c r="P41" s="23">
        <f>$N$36*EXP($N$37*O41)</f>
        <v>158.187727212915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20">
        <v>0.95</v>
      </c>
      <c r="AB41" t="s" s="19">
        <v>37</v>
      </c>
      <c r="AC41" t="s" s="19">
        <v>44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ht="12.8" customHeight="1">
      <c r="A42" s="4"/>
      <c r="B42" s="4"/>
      <c r="C42" s="4"/>
      <c r="D42" s="4"/>
      <c r="E42" s="4"/>
      <c r="F42" s="4"/>
      <c r="G42" s="4"/>
      <c r="H42" s="4"/>
      <c r="I42" s="8">
        <v>10</v>
      </c>
      <c r="J42" s="11">
        <f>J41</f>
        <v>18375</v>
      </c>
      <c r="K42" s="11">
        <f>J42</f>
        <v>18375</v>
      </c>
      <c r="L42" s="11">
        <f>K42</f>
        <v>18375</v>
      </c>
      <c r="M42" s="4"/>
      <c r="N42" s="4"/>
      <c r="O42" s="7">
        <f>O31</f>
        <v>1280</v>
      </c>
      <c r="P42" s="23">
        <f>$N$36*EXP($N$37*O42)</f>
        <v>83.41119013595819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20">
        <v>0.8</v>
      </c>
      <c r="AB42" t="s" s="19">
        <v>37</v>
      </c>
      <c r="AC42" t="s" s="19">
        <v>45</v>
      </c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ht="12.8" customHeight="1">
      <c r="A43" s="4"/>
      <c r="B43" s="4"/>
      <c r="C43" s="4"/>
      <c r="D43" s="4"/>
      <c r="E43" s="4"/>
      <c r="F43" s="4"/>
      <c r="G43" s="4"/>
      <c r="H43" s="4"/>
      <c r="I43" s="8">
        <v>11</v>
      </c>
      <c r="J43" s="11">
        <f>J42</f>
        <v>18375</v>
      </c>
      <c r="K43" s="11">
        <f>J43</f>
        <v>18375</v>
      </c>
      <c r="L43" s="11">
        <f>K43</f>
        <v>18375</v>
      </c>
      <c r="M43" s="4"/>
      <c r="N43" s="4"/>
      <c r="O43" s="7">
        <f>O32</f>
        <v>2500</v>
      </c>
      <c r="P43" s="23">
        <f>$N$36*EXP($N$37*O43)</f>
        <v>24.6254995871696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ht="12.8" customHeight="1">
      <c r="A44" s="4"/>
      <c r="B44" s="4"/>
      <c r="C44" s="4"/>
      <c r="D44" s="4"/>
      <c r="E44" s="4"/>
      <c r="F44" s="4"/>
      <c r="G44" s="4"/>
      <c r="H44" s="4"/>
      <c r="I44" s="8">
        <v>12</v>
      </c>
      <c r="J44" s="11">
        <f>J43</f>
        <v>18375</v>
      </c>
      <c r="K44" s="11">
        <f>J44</f>
        <v>18375</v>
      </c>
      <c r="L44" s="11">
        <f>K44</f>
        <v>18375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ht="12.8" customHeight="1">
      <c r="A45" s="4"/>
      <c r="B45" s="4"/>
      <c r="C45" s="4"/>
      <c r="D45" s="4"/>
      <c r="E45" s="4"/>
      <c r="F45" s="4"/>
      <c r="G45" s="4"/>
      <c r="H45" s="4"/>
      <c r="I45" s="8">
        <v>13</v>
      </c>
      <c r="J45" s="11">
        <f>J44</f>
        <v>18375</v>
      </c>
      <c r="K45" s="11">
        <f>J45</f>
        <v>18375</v>
      </c>
      <c r="L45" s="11">
        <f>K45</f>
        <v>18375</v>
      </c>
      <c r="M45" s="4"/>
      <c r="N45" t="s" s="25">
        <v>46</v>
      </c>
      <c r="O45" s="26">
        <f>B13</f>
        <v>1400</v>
      </c>
      <c r="P45" s="27">
        <f>$N$36*EXP($N$37*O45)</f>
        <v>73.9790891824819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ht="12.8" customHeight="1">
      <c r="A46" s="4"/>
      <c r="B46" s="4"/>
      <c r="C46" s="4"/>
      <c r="D46" s="4"/>
      <c r="E46" s="4"/>
      <c r="F46" s="4"/>
      <c r="G46" s="4"/>
      <c r="H46" s="4"/>
      <c r="I46" s="8">
        <v>14</v>
      </c>
      <c r="J46" s="11">
        <f>J45</f>
        <v>18375</v>
      </c>
      <c r="K46" s="11">
        <f>J46</f>
        <v>18375</v>
      </c>
      <c r="L46" s="11">
        <f>K46</f>
        <v>18375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ht="12.8" customHeight="1">
      <c r="A47" s="4"/>
      <c r="B47" s="4"/>
      <c r="C47" s="4"/>
      <c r="D47" s="4"/>
      <c r="E47" s="4"/>
      <c r="F47" s="4"/>
      <c r="G47" s="4"/>
      <c r="H47" s="4"/>
      <c r="I47" s="8">
        <v>15</v>
      </c>
      <c r="J47" s="11">
        <f>J46</f>
        <v>18375</v>
      </c>
      <c r="K47" s="11">
        <f>J47</f>
        <v>18375</v>
      </c>
      <c r="L47" s="11">
        <f>K47</f>
        <v>18375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ht="12.8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ht="12.8" customHeight="1">
      <c r="A49" s="4"/>
      <c r="B49" s="4"/>
      <c r="C49" s="4"/>
      <c r="D49" s="4"/>
      <c r="E49" s="4"/>
      <c r="F49" s="4"/>
      <c r="G49" s="4"/>
      <c r="H49" s="4"/>
      <c r="I49" t="s" s="6">
        <v>47</v>
      </c>
      <c r="J49" s="28">
        <f>NPV(J29,J32:J47)</f>
        <v>32900.8964299465</v>
      </c>
      <c r="K49" s="29">
        <f>NPV(K29,K32:K47)</f>
        <v>83005.2300915175</v>
      </c>
      <c r="L49" s="30">
        <f>NPV(L29,L32:L47)</f>
        <v>172054.275144525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ht="12.8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ht="12.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ht="12.8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ht="12.8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ht="12.8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ht="12.8" customHeight="1">
      <c r="A55" s="4"/>
      <c r="B55" s="4"/>
      <c r="C55" s="4"/>
      <c r="D55" s="4"/>
      <c r="E55" s="4"/>
      <c r="F55" s="4"/>
      <c r="G55" s="4"/>
      <c r="H55" s="4"/>
      <c r="I55" s="31"/>
      <c r="J55" s="31"/>
      <c r="K55" s="31"/>
      <c r="L55" s="31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ht="12.8" customHeight="1">
      <c r="A56" s="4"/>
      <c r="B56" s="4"/>
      <c r="C56" s="4"/>
      <c r="D56" s="4"/>
      <c r="E56" s="4"/>
      <c r="F56" s="4"/>
      <c r="G56" s="4"/>
      <c r="H56" s="32"/>
      <c r="I56" t="s" s="33">
        <v>48</v>
      </c>
      <c r="J56" s="34"/>
      <c r="K56" s="34"/>
      <c r="L56" s="35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ht="12.8" customHeight="1">
      <c r="A57" s="4"/>
      <c r="B57" s="4"/>
      <c r="C57" s="4"/>
      <c r="D57" s="4"/>
      <c r="E57" s="4"/>
      <c r="F57" s="4"/>
      <c r="G57" s="4"/>
      <c r="H57" s="4"/>
      <c r="I57" t="s" s="3">
        <v>49</v>
      </c>
      <c r="J57" s="4"/>
      <c r="K57" s="4"/>
      <c r="L57" s="32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ht="12.8" customHeight="1">
      <c r="A58" s="4"/>
      <c r="B58" s="4"/>
      <c r="C58" s="4"/>
      <c r="D58" s="4"/>
      <c r="E58" s="4"/>
      <c r="F58" s="4"/>
      <c r="G58" s="4"/>
      <c r="H58" s="32"/>
      <c r="I58" t="s" s="37">
        <v>50</v>
      </c>
      <c r="J58" s="4"/>
      <c r="K58" t="s" s="6">
        <v>51</v>
      </c>
      <c r="L58" s="32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ht="12.8" customHeight="1">
      <c r="A59" s="4"/>
      <c r="B59" s="4"/>
      <c r="C59" s="4"/>
      <c r="D59" s="4"/>
      <c r="E59" s="4"/>
      <c r="F59" s="4"/>
      <c r="G59" s="4"/>
      <c r="H59" s="32"/>
      <c r="I59" t="s" s="37">
        <v>52</v>
      </c>
      <c r="J59" s="4"/>
      <c r="K59" t="s" s="6">
        <v>52</v>
      </c>
      <c r="L59" s="32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ht="12.8" customHeight="1">
      <c r="A60" s="4"/>
      <c r="B60" s="4"/>
      <c r="C60" s="4"/>
      <c r="D60" s="4"/>
      <c r="E60" s="4"/>
      <c r="F60" s="4"/>
      <c r="G60" s="4"/>
      <c r="H60" s="32"/>
      <c r="I60" t="s" s="38">
        <v>53</v>
      </c>
      <c r="J60" t="s" s="39">
        <v>54</v>
      </c>
      <c r="K60" t="s" s="40">
        <v>53</v>
      </c>
      <c r="L60" t="s" s="41">
        <v>54</v>
      </c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ht="12.8" customHeight="1">
      <c r="A61" s="4"/>
      <c r="B61" s="4"/>
      <c r="C61" s="4"/>
      <c r="D61" t="s" s="6">
        <v>55</v>
      </c>
      <c r="E61" t="s" s="6">
        <v>56</v>
      </c>
      <c r="F61" t="s" s="6">
        <v>57</v>
      </c>
      <c r="G61" t="s" s="6">
        <v>58</v>
      </c>
      <c r="H61" t="s" s="42">
        <v>59</v>
      </c>
      <c r="I61" t="s" s="37">
        <v>60</v>
      </c>
      <c r="J61" t="s" s="6">
        <f>I61</f>
        <v>60</v>
      </c>
      <c r="K61" t="s" s="6">
        <f>J61</f>
        <v>60</v>
      </c>
      <c r="L61" t="s" s="42">
        <f>K61</f>
        <v>60</v>
      </c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ht="12.8" customHeight="1">
      <c r="A62" s="4"/>
      <c r="B62" s="4"/>
      <c r="C62" s="4"/>
      <c r="D62" s="7">
        <v>1</v>
      </c>
      <c r="E62" s="7">
        <v>0</v>
      </c>
      <c r="F62" s="7">
        <v>150</v>
      </c>
      <c r="G62" s="7">
        <v>300</v>
      </c>
      <c r="H62" s="43">
        <f>F8</f>
        <v>0.1</v>
      </c>
      <c r="I62" s="44">
        <f>H62*F62*30</f>
        <v>450</v>
      </c>
      <c r="J62" s="7">
        <f>H62*E62*30</f>
        <v>0</v>
      </c>
      <c r="K62" s="4"/>
      <c r="L62" s="32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ht="12.8" customHeight="1">
      <c r="A63" s="4"/>
      <c r="B63" s="4"/>
      <c r="C63" s="4"/>
      <c r="D63" s="7">
        <v>2</v>
      </c>
      <c r="E63" s="7">
        <v>0</v>
      </c>
      <c r="F63" s="7">
        <v>150</v>
      </c>
      <c r="G63" s="7">
        <f>G62+F62-E62</f>
        <v>450</v>
      </c>
      <c r="H63" s="43">
        <f>H62</f>
        <v>0.1</v>
      </c>
      <c r="I63" s="44">
        <f>H63*F63*30</f>
        <v>450</v>
      </c>
      <c r="J63" s="7">
        <f>H63*E63*30</f>
        <v>0</v>
      </c>
      <c r="K63" s="4"/>
      <c r="L63" s="32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ht="12.8" customHeight="1">
      <c r="A64" s="4"/>
      <c r="B64" s="4"/>
      <c r="C64" s="4"/>
      <c r="D64" s="7">
        <v>3</v>
      </c>
      <c r="E64" s="7">
        <v>0</v>
      </c>
      <c r="F64" s="7">
        <v>150</v>
      </c>
      <c r="G64" s="7">
        <f>G63+F63-E63</f>
        <v>600</v>
      </c>
      <c r="H64" s="43">
        <f>H63</f>
        <v>0.1</v>
      </c>
      <c r="I64" s="44">
        <f>H64*F64*30</f>
        <v>450</v>
      </c>
      <c r="J64" s="7">
        <f>H64*E64*30</f>
        <v>0</v>
      </c>
      <c r="K64" s="4"/>
      <c r="L64" s="32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ht="12.8" customHeight="1">
      <c r="A65" s="4"/>
      <c r="B65" s="4"/>
      <c r="C65" s="4"/>
      <c r="D65" s="7">
        <v>4</v>
      </c>
      <c r="E65" s="7">
        <v>0</v>
      </c>
      <c r="F65" s="7">
        <v>150</v>
      </c>
      <c r="G65" s="7">
        <f>G64+F64-E64</f>
        <v>750</v>
      </c>
      <c r="H65" s="43">
        <f>H64</f>
        <v>0.1</v>
      </c>
      <c r="I65" s="44">
        <f>H65*F65*30</f>
        <v>450</v>
      </c>
      <c r="J65" s="7">
        <f>H65*E65*30</f>
        <v>0</v>
      </c>
      <c r="K65" s="4"/>
      <c r="L65" s="32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ht="12.8" customHeight="1">
      <c r="A66" s="4"/>
      <c r="B66" s="4"/>
      <c r="C66" s="4"/>
      <c r="D66" s="7">
        <v>5</v>
      </c>
      <c r="E66" s="7">
        <v>0</v>
      </c>
      <c r="F66" s="7">
        <v>150</v>
      </c>
      <c r="G66" s="7">
        <f>G65+F65-E65</f>
        <v>900</v>
      </c>
      <c r="H66" s="43">
        <f>H65</f>
        <v>0.1</v>
      </c>
      <c r="I66" s="44">
        <f>H66*F66*30</f>
        <v>450</v>
      </c>
      <c r="J66" s="7">
        <f>H66*E66*30</f>
        <v>0</v>
      </c>
      <c r="K66" s="4"/>
      <c r="L66" s="32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ht="12.8" customHeight="1">
      <c r="A67" s="4"/>
      <c r="B67" s="4"/>
      <c r="C67" s="4"/>
      <c r="D67" s="7">
        <v>6</v>
      </c>
      <c r="E67" s="7">
        <v>0</v>
      </c>
      <c r="F67" s="7">
        <v>150</v>
      </c>
      <c r="G67" s="7">
        <f>G66+F66-E66</f>
        <v>1050</v>
      </c>
      <c r="H67" s="43">
        <f>H66</f>
        <v>0.1</v>
      </c>
      <c r="I67" s="44">
        <f>H67*F67*30</f>
        <v>450</v>
      </c>
      <c r="J67" s="7">
        <f>H67*E67*30</f>
        <v>0</v>
      </c>
      <c r="K67" s="4"/>
      <c r="L67" s="32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ht="12.8" customHeight="1">
      <c r="A68" s="4"/>
      <c r="B68" s="4"/>
      <c r="C68" s="4"/>
      <c r="D68" s="7">
        <v>7</v>
      </c>
      <c r="E68" s="7">
        <v>0</v>
      </c>
      <c r="F68" s="7">
        <v>150</v>
      </c>
      <c r="G68" s="7">
        <f>G67+F67-E67</f>
        <v>1200</v>
      </c>
      <c r="H68" s="43">
        <f>H67</f>
        <v>0.1</v>
      </c>
      <c r="I68" s="44">
        <f>H68*F68*30</f>
        <v>450</v>
      </c>
      <c r="J68" s="7">
        <f>H68*E68*30</f>
        <v>0</v>
      </c>
      <c r="K68" s="4"/>
      <c r="L68" s="32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ht="12.8" customHeight="1">
      <c r="A69" s="4"/>
      <c r="B69" s="4"/>
      <c r="C69" s="4"/>
      <c r="D69" s="7">
        <v>8</v>
      </c>
      <c r="E69" s="7">
        <v>100</v>
      </c>
      <c r="F69" s="7">
        <v>150</v>
      </c>
      <c r="G69" s="7">
        <f>G68+F68-E68</f>
        <v>1350</v>
      </c>
      <c r="H69" s="43">
        <f>F9</f>
        <v>0.15</v>
      </c>
      <c r="I69" s="44">
        <f>H69*F69*30</f>
        <v>675</v>
      </c>
      <c r="J69" s="7">
        <f>H69*E69*30</f>
        <v>450</v>
      </c>
      <c r="K69" s="4"/>
      <c r="L69" s="32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ht="12.8" customHeight="1">
      <c r="A70" s="4"/>
      <c r="B70" s="4"/>
      <c r="C70" s="4"/>
      <c r="D70" s="7">
        <v>9</v>
      </c>
      <c r="E70" s="7">
        <v>100</v>
      </c>
      <c r="F70" s="7">
        <v>100</v>
      </c>
      <c r="G70" s="7">
        <f>G69+F69-E69</f>
        <v>1400</v>
      </c>
      <c r="H70" s="43">
        <f>H69</f>
        <v>0.15</v>
      </c>
      <c r="I70" s="44">
        <f>H70*F70*30</f>
        <v>450</v>
      </c>
      <c r="J70" s="7">
        <f>H70*E70*30</f>
        <v>450</v>
      </c>
      <c r="K70" s="4"/>
      <c r="L70" s="32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ht="12.8" customHeight="1">
      <c r="A71" s="4"/>
      <c r="B71" s="4"/>
      <c r="C71" s="4"/>
      <c r="D71" s="7">
        <v>10</v>
      </c>
      <c r="E71" s="7">
        <v>100</v>
      </c>
      <c r="F71" s="7">
        <v>100</v>
      </c>
      <c r="G71" s="7">
        <f>G70+F70-E70</f>
        <v>1400</v>
      </c>
      <c r="H71" s="43">
        <f>H70</f>
        <v>0.15</v>
      </c>
      <c r="I71" s="44">
        <f>H71*F71*30</f>
        <v>450</v>
      </c>
      <c r="J71" s="7">
        <f>H71*E71*30</f>
        <v>450</v>
      </c>
      <c r="K71" s="4"/>
      <c r="L71" s="32"/>
      <c r="M71" s="36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ht="12.8" customHeight="1">
      <c r="A72" s="4"/>
      <c r="B72" s="4"/>
      <c r="C72" s="4"/>
      <c r="D72" s="7">
        <v>11</v>
      </c>
      <c r="E72" s="7">
        <v>200</v>
      </c>
      <c r="F72" s="7">
        <v>100</v>
      </c>
      <c r="G72" s="7">
        <f>G71+F71-E71</f>
        <v>1400</v>
      </c>
      <c r="H72" s="43">
        <f>H71</f>
        <v>0.15</v>
      </c>
      <c r="I72" s="44">
        <f>H72*F72*30</f>
        <v>450</v>
      </c>
      <c r="J72" s="7">
        <f>H72*E72*30</f>
        <v>900</v>
      </c>
      <c r="K72" s="4"/>
      <c r="L72" s="32"/>
      <c r="M72" s="36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ht="12.8" customHeight="1">
      <c r="A73" s="4"/>
      <c r="B73" s="4"/>
      <c r="C73" s="4"/>
      <c r="D73" s="7">
        <v>12</v>
      </c>
      <c r="E73" s="7">
        <v>200</v>
      </c>
      <c r="F73" s="7">
        <v>100</v>
      </c>
      <c r="G73" s="7">
        <f>G72+F72-E72</f>
        <v>1300</v>
      </c>
      <c r="H73" s="43">
        <f>H72</f>
        <v>0.15</v>
      </c>
      <c r="I73" s="44">
        <f>H73*F73*30</f>
        <v>450</v>
      </c>
      <c r="J73" s="7">
        <f>H73*E73*30</f>
        <v>900</v>
      </c>
      <c r="K73" s="4"/>
      <c r="L73" s="32"/>
      <c r="M73" s="36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ht="12.8" customHeight="1">
      <c r="A74" s="4"/>
      <c r="B74" s="4"/>
      <c r="C74" s="4"/>
      <c r="D74" s="7">
        <v>13</v>
      </c>
      <c r="E74" s="7">
        <v>200</v>
      </c>
      <c r="F74" s="7">
        <v>150</v>
      </c>
      <c r="G74" s="7">
        <f>G73+F73-E73</f>
        <v>1200</v>
      </c>
      <c r="H74" s="43">
        <f>H73</f>
        <v>0.15</v>
      </c>
      <c r="I74" s="44">
        <f>H74*F74*30</f>
        <v>675</v>
      </c>
      <c r="J74" s="7">
        <f>H74*E74*30</f>
        <v>900</v>
      </c>
      <c r="K74" s="4"/>
      <c r="L74" s="32"/>
      <c r="M74" s="3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ht="12.8" customHeight="1">
      <c r="A75" s="4"/>
      <c r="B75" s="4"/>
      <c r="C75" s="4"/>
      <c r="D75" s="7">
        <v>14</v>
      </c>
      <c r="E75" s="7">
        <v>200</v>
      </c>
      <c r="F75" s="7">
        <v>150</v>
      </c>
      <c r="G75" s="7">
        <f>G74+F74-E74</f>
        <v>1150</v>
      </c>
      <c r="H75" s="43">
        <f>H74</f>
        <v>0.15</v>
      </c>
      <c r="I75" s="44">
        <f>H75*F75*30</f>
        <v>675</v>
      </c>
      <c r="J75" s="7">
        <f>H75*E75*30</f>
        <v>900</v>
      </c>
      <c r="K75" s="4"/>
      <c r="L75" s="32"/>
      <c r="M75" s="3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ht="12.8" customHeight="1">
      <c r="A76" s="4"/>
      <c r="B76" s="4"/>
      <c r="C76" s="4"/>
      <c r="D76" s="7">
        <v>15</v>
      </c>
      <c r="E76" s="7">
        <v>300</v>
      </c>
      <c r="F76" s="7">
        <v>150</v>
      </c>
      <c r="G76" s="7">
        <f>G75+F75-E75</f>
        <v>1100</v>
      </c>
      <c r="H76" s="43">
        <f>H75</f>
        <v>0.15</v>
      </c>
      <c r="I76" s="44">
        <f>H76*F76*30</f>
        <v>675</v>
      </c>
      <c r="J76" s="7">
        <f>H76*E76*30</f>
        <v>1350</v>
      </c>
      <c r="K76" s="4"/>
      <c r="L76" s="32"/>
      <c r="M76" s="36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ht="12.8" customHeight="1">
      <c r="A77" s="4"/>
      <c r="B77" s="4"/>
      <c r="C77" s="4"/>
      <c r="D77" s="7">
        <v>16</v>
      </c>
      <c r="E77" s="7">
        <v>300</v>
      </c>
      <c r="F77" s="7">
        <v>150</v>
      </c>
      <c r="G77" s="7">
        <f>G76+F76-E76</f>
        <v>950</v>
      </c>
      <c r="H77" s="43">
        <f>H76</f>
        <v>0.15</v>
      </c>
      <c r="I77" s="44">
        <f>H77*F77*30</f>
        <v>675</v>
      </c>
      <c r="J77" s="7">
        <f>H77*E77*30</f>
        <v>1350</v>
      </c>
      <c r="K77" s="4"/>
      <c r="L77" s="32"/>
      <c r="M77" s="36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ht="12.8" customHeight="1">
      <c r="A78" s="4"/>
      <c r="B78" s="4"/>
      <c r="C78" s="4"/>
      <c r="D78" s="7">
        <v>17</v>
      </c>
      <c r="E78" s="7">
        <v>300</v>
      </c>
      <c r="F78" s="7">
        <v>150</v>
      </c>
      <c r="G78" s="7">
        <f>G77+F77-E77</f>
        <v>800</v>
      </c>
      <c r="H78" s="43">
        <f>H77</f>
        <v>0.15</v>
      </c>
      <c r="I78" s="44">
        <f>H78*F78*30</f>
        <v>675</v>
      </c>
      <c r="J78" s="7">
        <f>H78*E78*30</f>
        <v>1350</v>
      </c>
      <c r="K78" s="4"/>
      <c r="L78" s="32"/>
      <c r="M78" s="36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ht="12.8" customHeight="1">
      <c r="A79" s="4"/>
      <c r="B79" s="4"/>
      <c r="C79" s="4"/>
      <c r="D79" s="7">
        <v>18</v>
      </c>
      <c r="E79" s="7">
        <v>200</v>
      </c>
      <c r="F79" s="7">
        <v>150</v>
      </c>
      <c r="G79" s="7">
        <f>G78+F78-E78</f>
        <v>650</v>
      </c>
      <c r="H79" s="43">
        <f>H78</f>
        <v>0.15</v>
      </c>
      <c r="I79" s="44">
        <f>H79*F79*30</f>
        <v>675</v>
      </c>
      <c r="J79" s="7">
        <f>H79*E79*30</f>
        <v>900</v>
      </c>
      <c r="K79" s="4"/>
      <c r="L79" s="32"/>
      <c r="M79" s="36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ht="12.8" customHeight="1">
      <c r="A80" s="4"/>
      <c r="B80" s="4"/>
      <c r="C80" s="4"/>
      <c r="D80" s="7">
        <v>19</v>
      </c>
      <c r="E80" s="7">
        <v>200</v>
      </c>
      <c r="F80" s="7">
        <v>0</v>
      </c>
      <c r="G80" s="7">
        <f>G79+F79-E79</f>
        <v>600</v>
      </c>
      <c r="H80" s="43">
        <f>H79</f>
        <v>0.15</v>
      </c>
      <c r="I80" s="44">
        <f>H80*F80*30</f>
        <v>0</v>
      </c>
      <c r="J80" s="7">
        <f>H80*E80*30</f>
        <v>900</v>
      </c>
      <c r="K80" s="4"/>
      <c r="L80" s="32"/>
      <c r="M80" s="36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ht="12.8" customHeight="1">
      <c r="A81" s="4"/>
      <c r="B81" s="4"/>
      <c r="C81" s="4"/>
      <c r="D81" s="7">
        <v>20</v>
      </c>
      <c r="E81" s="7">
        <v>50</v>
      </c>
      <c r="F81" s="7">
        <v>0</v>
      </c>
      <c r="G81" s="7">
        <f>G80+F80-E80</f>
        <v>400</v>
      </c>
      <c r="H81" s="43">
        <f>F10</f>
        <v>0.2</v>
      </c>
      <c r="I81" s="44">
        <f>H81*F81*30</f>
        <v>0</v>
      </c>
      <c r="J81" s="7">
        <f>H81*E81*30</f>
        <v>300</v>
      </c>
      <c r="K81" s="4"/>
      <c r="L81" s="32"/>
      <c r="M81" s="36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ht="12.8" customHeight="1">
      <c r="A82" s="4"/>
      <c r="B82" s="4"/>
      <c r="C82" s="4"/>
      <c r="D82" s="7">
        <v>21</v>
      </c>
      <c r="E82" s="7">
        <v>50</v>
      </c>
      <c r="F82" s="7">
        <v>0</v>
      </c>
      <c r="G82" s="7">
        <f>G81+F81-E81</f>
        <v>350</v>
      </c>
      <c r="H82" s="43">
        <f>H81</f>
        <v>0.2</v>
      </c>
      <c r="I82" s="44">
        <f>H82*F82*30</f>
        <v>0</v>
      </c>
      <c r="J82" s="7">
        <f>H82*E82*30</f>
        <v>300</v>
      </c>
      <c r="K82" s="4"/>
      <c r="L82" s="32"/>
      <c r="M82" s="3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ht="12.8" customHeight="1">
      <c r="A83" s="4"/>
      <c r="B83" s="4"/>
      <c r="C83" s="4"/>
      <c r="D83" s="7">
        <v>22</v>
      </c>
      <c r="E83" s="7">
        <v>0</v>
      </c>
      <c r="F83" s="7">
        <v>0</v>
      </c>
      <c r="G83" s="7">
        <f>G82+F82-E82</f>
        <v>300</v>
      </c>
      <c r="H83" s="43">
        <f>H82</f>
        <v>0.2</v>
      </c>
      <c r="I83" s="44">
        <f>H83*F83*30</f>
        <v>0</v>
      </c>
      <c r="J83" s="7">
        <f>H83*E83*30</f>
        <v>0</v>
      </c>
      <c r="K83" s="4"/>
      <c r="L83" s="32"/>
      <c r="M83" s="3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ht="12.8" customHeight="1">
      <c r="A84" s="4"/>
      <c r="B84" s="4"/>
      <c r="C84" s="4"/>
      <c r="D84" s="7">
        <v>23</v>
      </c>
      <c r="E84" s="7">
        <v>0</v>
      </c>
      <c r="F84" s="7">
        <v>0</v>
      </c>
      <c r="G84" s="7">
        <f>G83+F83-E83</f>
        <v>300</v>
      </c>
      <c r="H84" s="43">
        <f>H83</f>
        <v>0.2</v>
      </c>
      <c r="I84" s="44">
        <f>H84*F84*30</f>
        <v>0</v>
      </c>
      <c r="J84" s="7">
        <f>H84*E84*30</f>
        <v>0</v>
      </c>
      <c r="K84" s="4"/>
      <c r="L84" s="32"/>
      <c r="M84" s="3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ht="12.8" customHeight="1">
      <c r="A85" t="s" s="6">
        <v>61</v>
      </c>
      <c r="B85" s="7">
        <f>G85-G62</f>
        <v>0</v>
      </c>
      <c r="C85" s="4"/>
      <c r="D85" s="8">
        <v>24</v>
      </c>
      <c r="E85" s="7">
        <v>0</v>
      </c>
      <c r="F85" s="7">
        <v>100</v>
      </c>
      <c r="G85" s="7">
        <f>G84+F84-E84</f>
        <v>300</v>
      </c>
      <c r="H85" s="43">
        <f>F8</f>
        <v>0.1</v>
      </c>
      <c r="I85" s="44">
        <f>H85*F85*30</f>
        <v>300</v>
      </c>
      <c r="J85" s="7">
        <f>H85*E85*30</f>
        <v>0</v>
      </c>
      <c r="K85" s="4"/>
      <c r="L85" s="32"/>
      <c r="M85" s="36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ht="12.8" customHeight="1">
      <c r="A86" t="s" s="21">
        <v>62</v>
      </c>
      <c r="B86" s="4"/>
      <c r="C86" s="4"/>
      <c r="D86" t="s" s="45">
        <v>63</v>
      </c>
      <c r="E86" s="46">
        <f>MAX(E62:E85)</f>
        <v>300</v>
      </c>
      <c r="F86" s="46">
        <f>MAX(F62:F85)</f>
        <v>150</v>
      </c>
      <c r="G86" s="46">
        <f>MAX(G62:G85)</f>
        <v>1400</v>
      </c>
      <c r="H86" s="32"/>
      <c r="I86" s="47">
        <f>SUM(I62:I85)</f>
        <v>9975</v>
      </c>
      <c r="J86" s="48">
        <f>SUM(J62:J85)</f>
        <v>11400</v>
      </c>
      <c r="K86" s="48">
        <f>$J$8*F86</f>
        <v>1200</v>
      </c>
      <c r="L86" s="49">
        <f>$J$8*E86</f>
        <v>2400</v>
      </c>
      <c r="M86" s="50"/>
      <c r="N86" s="4"/>
      <c r="O86" s="4"/>
      <c r="P86" s="11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ht="12.8" customHeight="1">
      <c r="A87" s="4"/>
      <c r="B87" s="4"/>
      <c r="C87" s="4"/>
      <c r="D87" s="4"/>
      <c r="E87" t="s" s="3">
        <v>64</v>
      </c>
      <c r="F87" s="4"/>
      <c r="G87" s="4"/>
      <c r="H87" s="4"/>
      <c r="I87" s="51"/>
      <c r="J87" s="51"/>
      <c r="K87" s="51"/>
      <c r="L87" s="51"/>
      <c r="M87" s="4"/>
      <c r="N87" s="4"/>
      <c r="O87" s="4"/>
      <c r="P87" s="11"/>
      <c r="Q87" s="4"/>
      <c r="R87" s="4"/>
      <c r="S87" s="10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ht="12.8" customHeight="1">
      <c r="A88" s="4"/>
      <c r="B88" s="4"/>
      <c r="C88" s="4"/>
      <c r="D88" s="4"/>
      <c r="E88" s="4"/>
      <c r="F88" s="4"/>
      <c r="G88" s="4"/>
      <c r="H88" s="4"/>
      <c r="I88" t="s" s="6">
        <v>65</v>
      </c>
      <c r="J88" s="11"/>
      <c r="K88" s="52">
        <f>I86+K86</f>
        <v>11175</v>
      </c>
      <c r="L88" s="52">
        <f>J86+L86</f>
        <v>13800</v>
      </c>
      <c r="M88" s="4"/>
      <c r="N88" s="4"/>
      <c r="O88" s="4"/>
      <c r="P88" s="11"/>
      <c r="Q88" s="4"/>
      <c r="R88" s="4"/>
      <c r="S88" s="10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ht="12.8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ht="12.8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ht="12.8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ht="12.8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ht="12.8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ht="12.8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ht="12.8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</sheetData>
  <pageMargins left="0.7875" right="0.7875" top="1.05278" bottom="1.05278" header="0.7875" footer="0.7875"/>
  <pageSetup firstPageNumber="1" fitToHeight="1" fitToWidth="1" scale="100" useFirstPageNumber="0" orientation="portrait" pageOrder="downThenOver"/>
  <headerFooter>
    <oddHeader>&amp;C&amp;"Times New Roman,Regular"&amp;12&amp;K000000Ice storage</oddHead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